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<sst xmlns="http://schemas.openxmlformats.org/spreadsheetml/2006/main" count="50" uniqueCount="42">
  <si>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Bowsprit</t>
  </si>
  <si>
    <t>Jib boom</t>
  </si>
  <si>
    <t>Flying Jib boom</t>
  </si>
  <si>
    <t>Fore mast</t>
  </si>
  <si>
    <t>Fore topmast</t>
  </si>
  <si>
    <t>Main mast</t>
  </si>
  <si>
    <t>Main topmast</t>
  </si>
  <si>
    <t>Mizzen mast</t>
  </si>
  <si>
    <t>Mizzen topmast</t>
  </si>
  <si>
    <t>Driver gaff</t>
  </si>
  <si>
    <t>Driver boom</t>
  </si>
  <si>
    <t>Length</t>
  </si>
  <si>
    <t>Diameter</t>
  </si>
  <si>
    <t>Lower Gun Deck Length</t>
  </si>
  <si>
    <t>Beam</t>
  </si>
  <si>
    <t>L+B</t>
  </si>
  <si>
    <t>Macedonian Masts and Spars per Lee's appendix I pg 183</t>
  </si>
  <si>
    <t>Head</t>
  </si>
  <si>
    <t>Bury</t>
  </si>
  <si>
    <t>Fore t'gallant</t>
  </si>
  <si>
    <t>Fore royal</t>
  </si>
  <si>
    <t>Main royal</t>
  </si>
  <si>
    <t>Main t'gallant</t>
  </si>
  <si>
    <t>Mizzen t'gallant</t>
  </si>
  <si>
    <t>Mizzen royal</t>
  </si>
  <si>
    <t>Yards</t>
  </si>
  <si>
    <t>Fore</t>
  </si>
  <si>
    <t>Fore tops'l</t>
  </si>
  <si>
    <t>Main</t>
  </si>
  <si>
    <t>Main tops'l</t>
  </si>
  <si>
    <t>Mizzen tops'l</t>
  </si>
  <si>
    <t>Crossjack</t>
  </si>
  <si>
    <t>Mast</t>
  </si>
  <si>
    <t>scale</t>
  </si>
  <si>
    <t>Taper</t>
  </si>
  <si>
    <t>heel</t>
  </si>
  <si>
    <t>3rd qtr</t>
  </si>
  <si>
    <t>2nd qtr</t>
  </si>
  <si>
    <t>1st qtr</t>
  </si>
  <si>
    <t>hounds</t>
  </si>
  <si>
    <t>head</t>
  </si>
  <si>
    <t>Sprits'l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</si>
</sst>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 wrapText="1"/>
    </xf>
    <xf numFmtId="164" fontId="0" fillId="0" borderId="0" xfId="0" applyNumberFormat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20.00390625" style="0" bestFit="1" customWidth="1"/>
    <col min="2" max="3" width="9.57421875" style="1" customWidth="1"/>
    <col min="4" max="5" width="9.28125" style="5" customWidth="1"/>
    <col min="6" max="6" width="6.7109375" style="0" customWidth="1"/>
    <col min="7" max="11" width="7.7109375" style="0" customWidth="1"/>
    <col min="12" max="12" width="7.7109375" style="7" customWidth="1"/>
    <col min="13" max="16384" width="9.140625" style="7" customWidth="1"/>
  </cols>
  <sheetData>
    <row r="1" spans="1:11" ht="13.5" thickBot="1">
      <c r="A1" s="31" t="s">
        <v>16</v>
      </c>
      <c r="B1" s="32"/>
      <c r="C1" s="32"/>
      <c r="D1" s="32"/>
      <c r="E1" s="33"/>
      <c r="F1" s="28" t="s">
        <v>13</v>
      </c>
      <c r="G1" s="28"/>
      <c r="H1" s="28"/>
      <c r="I1" s="4" t="s">
        <v>14</v>
      </c>
      <c r="J1" s="4" t="s">
        <v>15</v>
      </c>
      <c r="K1" s="20" t="s">
        <v>33</v>
      </c>
    </row>
    <row r="2" spans="1:11" s="20" customFormat="1" ht="13.5" thickBot="1">
      <c r="A2" s="19"/>
      <c r="H2" s="26">
        <v>162</v>
      </c>
      <c r="I2" s="26">
        <v>39</v>
      </c>
      <c r="J2" s="29">
        <f>H2+I2</f>
        <v>201</v>
      </c>
      <c r="K2" s="30">
        <v>36</v>
      </c>
    </row>
    <row r="3" spans="1:11" s="20" customFormat="1" ht="12.75">
      <c r="A3" s="19"/>
      <c r="H3" s="26">
        <f>(H2*12)/K2</f>
        <v>54</v>
      </c>
      <c r="I3" s="26">
        <f>(I2*12)/K2</f>
        <v>13</v>
      </c>
      <c r="J3" s="26">
        <f>H3+I3</f>
        <v>67</v>
      </c>
      <c r="K3" s="24"/>
    </row>
    <row r="4" spans="1:11" s="20" customFormat="1" ht="12.75">
      <c r="A4" s="25"/>
      <c r="B4" s="22"/>
      <c r="C4" s="22"/>
      <c r="D4" s="22"/>
      <c r="E4" s="22"/>
      <c r="F4" s="23" t="s">
        <v>34</v>
      </c>
      <c r="G4" s="23"/>
      <c r="H4" s="23"/>
      <c r="I4" s="23"/>
      <c r="J4" s="23"/>
      <c r="K4" s="23"/>
    </row>
    <row r="5" spans="1:11" s="20" customFormat="1" ht="12.75">
      <c r="A5" s="21" t="s">
        <v>32</v>
      </c>
      <c r="B5" s="22" t="s">
        <v>11</v>
      </c>
      <c r="C5" s="22" t="s">
        <v>12</v>
      </c>
      <c r="D5" s="22" t="s">
        <v>17</v>
      </c>
      <c r="E5" s="22" t="s">
        <v>18</v>
      </c>
      <c r="F5" s="23" t="s">
        <v>35</v>
      </c>
      <c r="G5" s="23" t="s">
        <v>38</v>
      </c>
      <c r="H5" s="23" t="s">
        <v>37</v>
      </c>
      <c r="I5" s="23" t="s">
        <v>36</v>
      </c>
      <c r="J5" s="23" t="s">
        <v>39</v>
      </c>
      <c r="K5" s="23" t="s">
        <v>40</v>
      </c>
    </row>
    <row r="6" spans="1:3" ht="12.75">
      <c r="A6" t="s">
        <v>0</v>
      </c>
      <c r="B6" s="1">
        <f>B13*0.6</f>
        <v>20.099999999999998</v>
      </c>
      <c r="C6" s="1">
        <f>(INT(B6)*1.33)/K2</f>
        <v>0.7388888888888889</v>
      </c>
    </row>
    <row r="7" spans="1:3" ht="12.75">
      <c r="A7" t="s">
        <v>1</v>
      </c>
      <c r="B7" s="1">
        <f>(B6*0.715)</f>
        <v>14.371499999999997</v>
      </c>
      <c r="C7" s="1">
        <f>(INT(B7)*0.875)/K2</f>
        <v>0.3402777777777778</v>
      </c>
    </row>
    <row r="8" spans="1:11" ht="12.75">
      <c r="A8" s="2" t="s">
        <v>2</v>
      </c>
      <c r="B8" s="3">
        <f>0.92*B6</f>
        <v>18.491999999999997</v>
      </c>
      <c r="C8" s="3">
        <f>(INT(B8)*0.5)/K2</f>
        <v>0.25</v>
      </c>
      <c r="D8" s="6"/>
      <c r="E8" s="6"/>
      <c r="F8" s="2"/>
      <c r="G8" s="2"/>
      <c r="H8" s="2"/>
      <c r="I8" s="2"/>
      <c r="J8" s="2"/>
      <c r="K8" s="2"/>
    </row>
    <row r="9" spans="1:11" ht="12.75">
      <c r="A9" t="s">
        <v>3</v>
      </c>
      <c r="B9" s="1">
        <f>B13*0.9</f>
        <v>30.150000000000002</v>
      </c>
      <c r="C9" s="1">
        <f>(INT(B9)*1)/K2</f>
        <v>0.8333333333333334</v>
      </c>
      <c r="D9" s="5">
        <f>(INT(B9)*5)/K2</f>
        <v>4.166666666666667</v>
      </c>
      <c r="F9">
        <f>(C9*0.833)</f>
        <v>0.6941666666666667</v>
      </c>
      <c r="G9">
        <f>(C9*0.984)</f>
        <v>0.8200000000000001</v>
      </c>
      <c r="H9">
        <f>(C9*0.933)</f>
        <v>0.7775000000000001</v>
      </c>
      <c r="I9">
        <f>(C9*0.857)</f>
        <v>0.7141666666666667</v>
      </c>
      <c r="J9">
        <f>(C9*0.8)</f>
        <v>0.6666666666666667</v>
      </c>
      <c r="K9">
        <f>(C9*0.75)</f>
        <v>0.625</v>
      </c>
    </row>
    <row r="10" spans="1:4" ht="12.75">
      <c r="A10" t="s">
        <v>4</v>
      </c>
      <c r="B10" s="1">
        <f>(B9*0.6)</f>
        <v>18.09</v>
      </c>
      <c r="C10" s="1">
        <f>(INT(B10)*1)/K2</f>
        <v>0.5</v>
      </c>
      <c r="D10" s="5">
        <f>(B10*0.1)</f>
        <v>1.8090000000000002</v>
      </c>
    </row>
    <row r="11" spans="1:11" ht="12.75">
      <c r="A11" s="7" t="s">
        <v>19</v>
      </c>
      <c r="B11" s="8">
        <f>(B10*0.5)</f>
        <v>9.045</v>
      </c>
      <c r="C11" s="1">
        <f>(INT(B11)*1)/K2</f>
        <v>0.25</v>
      </c>
      <c r="D11" s="5">
        <f>(B11*0.1)</f>
        <v>0.9045000000000001</v>
      </c>
      <c r="E11" s="9"/>
      <c r="F11" s="7"/>
      <c r="G11" s="7"/>
      <c r="H11" s="7"/>
      <c r="I11" s="7"/>
      <c r="J11" s="7"/>
      <c r="K11" s="7"/>
    </row>
    <row r="12" spans="1:11" ht="12.75">
      <c r="A12" s="11" t="s">
        <v>20</v>
      </c>
      <c r="B12" s="3">
        <f>(B11*0.7)</f>
        <v>6.331499999999999</v>
      </c>
      <c r="C12" s="3">
        <f>(C11*0.67)</f>
        <v>0.1675</v>
      </c>
      <c r="D12" s="6">
        <f>(INT(B12)*5)/K2</f>
        <v>0.8333333333333334</v>
      </c>
      <c r="E12" s="6"/>
      <c r="F12" s="2"/>
      <c r="G12" s="2"/>
      <c r="H12" s="2"/>
      <c r="I12" s="2"/>
      <c r="J12" s="2"/>
      <c r="K12" s="2"/>
    </row>
    <row r="13" spans="1:11" ht="12.75">
      <c r="A13" t="s">
        <v>5</v>
      </c>
      <c r="B13" s="1">
        <f>(H3+I3)/2</f>
        <v>33.5</v>
      </c>
      <c r="C13" s="1">
        <f>(INT(B13)*1)/K2</f>
        <v>0.9166666666666666</v>
      </c>
      <c r="D13" s="5">
        <f>(INT(B13)*5)/K2</f>
        <v>4.583333333333333</v>
      </c>
      <c r="F13">
        <f>(C13*0.833)</f>
        <v>0.7635833333333333</v>
      </c>
      <c r="G13">
        <f>(C13*0.984)</f>
        <v>0.9019999999999999</v>
      </c>
      <c r="H13">
        <f>(C13*0.933)</f>
        <v>0.8552500000000001</v>
      </c>
      <c r="I13">
        <f>(C13*0.857)</f>
        <v>0.7855833333333333</v>
      </c>
      <c r="J13">
        <f>(C13*0.8)</f>
        <v>0.7333333333333334</v>
      </c>
      <c r="K13">
        <f>(C13*0.75)</f>
        <v>0.6875</v>
      </c>
    </row>
    <row r="14" spans="1:4" ht="12.75">
      <c r="A14" t="s">
        <v>6</v>
      </c>
      <c r="B14" s="1">
        <f>(B13*0.6)</f>
        <v>20.099999999999998</v>
      </c>
      <c r="C14" s="1">
        <f>(INT(B14)*1)/K2</f>
        <v>0.5555555555555556</v>
      </c>
      <c r="D14" s="5">
        <f>(B14*0.1)</f>
        <v>2.01</v>
      </c>
    </row>
    <row r="15" spans="1:11" ht="12.75">
      <c r="A15" s="7" t="s">
        <v>22</v>
      </c>
      <c r="B15" s="8">
        <f>(B14*0.5)</f>
        <v>10.049999999999999</v>
      </c>
      <c r="C15" s="1">
        <f>(INT(B15)*1)/K2</f>
        <v>0.2777777777777778</v>
      </c>
      <c r="D15" s="5">
        <f>(B15*0.1)</f>
        <v>1.005</v>
      </c>
      <c r="E15" s="9"/>
      <c r="F15" s="7"/>
      <c r="G15" s="7"/>
      <c r="H15" s="7"/>
      <c r="I15" s="7"/>
      <c r="J15" s="7"/>
      <c r="K15" s="7"/>
    </row>
    <row r="16" spans="1:11" ht="12.75">
      <c r="A16" s="11" t="s">
        <v>21</v>
      </c>
      <c r="B16" s="3">
        <f>(B15*0.7)</f>
        <v>7.034999999999998</v>
      </c>
      <c r="C16" s="3">
        <f>(C15*0.67)</f>
        <v>0.18611111111111114</v>
      </c>
      <c r="D16" s="6">
        <f>(INT(B16)*5)/K2</f>
        <v>0.9722222222222222</v>
      </c>
      <c r="E16" s="6"/>
      <c r="F16" s="2"/>
      <c r="G16" s="2"/>
      <c r="H16" s="2"/>
      <c r="I16" s="2"/>
      <c r="J16" s="2"/>
      <c r="K16" s="2"/>
    </row>
    <row r="17" spans="1:11" ht="12.75">
      <c r="A17" t="s">
        <v>7</v>
      </c>
      <c r="B17" s="1">
        <f>B13*0.83</f>
        <v>27.805</v>
      </c>
      <c r="C17" s="1">
        <f>(INT(B17)*0.67)/K2</f>
        <v>0.5025</v>
      </c>
      <c r="D17" s="5">
        <f>(INT(B17)*4.5)/K2</f>
        <v>3.375</v>
      </c>
      <c r="F17">
        <f>(C17*0.833)</f>
        <v>0.4185824999999999</v>
      </c>
      <c r="G17">
        <f>(C17*0.984)</f>
        <v>0.49445999999999996</v>
      </c>
      <c r="H17">
        <f>(C17*0.933)</f>
        <v>0.4688325</v>
      </c>
      <c r="I17">
        <f>(C17*0.857)</f>
        <v>0.43064249999999993</v>
      </c>
      <c r="J17">
        <f>(C17*0.8)</f>
        <v>0.40199999999999997</v>
      </c>
      <c r="K17">
        <f>(C17*0.75)</f>
        <v>0.37687499999999996</v>
      </c>
    </row>
    <row r="18" spans="1:4" ht="12.75">
      <c r="A18" t="s">
        <v>8</v>
      </c>
      <c r="B18" s="1">
        <f>(B14*0.71)</f>
        <v>14.270999999999997</v>
      </c>
      <c r="C18" s="1">
        <f>(INT(B18)*0.7)/K2</f>
        <v>0.2722222222222222</v>
      </c>
      <c r="D18" s="5">
        <f>(B18*0.1)</f>
        <v>1.4270999999999998</v>
      </c>
    </row>
    <row r="19" spans="1:4" ht="12.75">
      <c r="A19" t="s">
        <v>23</v>
      </c>
      <c r="B19" s="8">
        <f>(B18*0.5)</f>
        <v>7.135499999999999</v>
      </c>
      <c r="C19" s="1">
        <f>(INT(B19)*1)/K2</f>
        <v>0.19444444444444445</v>
      </c>
      <c r="D19" s="5">
        <f>(B19*0.1)</f>
        <v>0.7135499999999999</v>
      </c>
    </row>
    <row r="20" spans="1:11" ht="12.75">
      <c r="A20" s="2" t="s">
        <v>24</v>
      </c>
      <c r="B20" s="3">
        <f>(B19*0.7)</f>
        <v>4.994849999999999</v>
      </c>
      <c r="C20" s="3">
        <f>(C19*0.67)</f>
        <v>0.1302777777777778</v>
      </c>
      <c r="D20" s="5">
        <f>(INT(B20)*4.5)/K2</f>
        <v>0.5</v>
      </c>
      <c r="E20" s="6"/>
      <c r="F20" s="2"/>
      <c r="G20" s="2"/>
      <c r="H20" s="2"/>
      <c r="I20" s="2"/>
      <c r="J20" s="2"/>
      <c r="K20" s="2"/>
    </row>
    <row r="21" spans="1:11" s="27" customFormat="1" ht="12.75">
      <c r="A21" s="16" t="s">
        <v>25</v>
      </c>
      <c r="B21" s="22" t="s">
        <v>11</v>
      </c>
      <c r="C21" s="22" t="s">
        <v>12</v>
      </c>
      <c r="D21" s="17"/>
      <c r="E21" s="17"/>
      <c r="F21" s="18"/>
      <c r="G21" s="18"/>
      <c r="H21" s="18"/>
      <c r="I21" s="18"/>
      <c r="J21" s="18"/>
      <c r="K21" s="18"/>
    </row>
    <row r="22" spans="1:3" ht="12.75">
      <c r="A22" t="s">
        <v>9</v>
      </c>
      <c r="B22" s="1">
        <f>(B23*0.625)</f>
        <v>11.9595</v>
      </c>
      <c r="C22" s="1">
        <f>(INT(B22)*0.625)/K2</f>
        <v>0.1909722222222222</v>
      </c>
    </row>
    <row r="23" spans="1:11" ht="12.75">
      <c r="A23" s="2" t="s">
        <v>10</v>
      </c>
      <c r="B23" s="3">
        <f>B29</f>
        <v>19.1352</v>
      </c>
      <c r="C23" s="3">
        <f>(INT(B23)*0.625)/K2</f>
        <v>0.3298611111111111</v>
      </c>
      <c r="D23" s="6"/>
      <c r="E23" s="6"/>
      <c r="F23" s="2"/>
      <c r="G23" s="2"/>
      <c r="H23" s="2"/>
      <c r="I23" s="2"/>
      <c r="J23" s="2"/>
      <c r="K23" s="2"/>
    </row>
    <row r="24" spans="1:3" ht="12.75">
      <c r="A24" s="10" t="s">
        <v>26</v>
      </c>
      <c r="B24" s="1">
        <f>(B28*0.875)</f>
        <v>23.45</v>
      </c>
      <c r="C24" s="1">
        <f>(INT(B24)*0.7)/K2</f>
        <v>0.4472222222222222</v>
      </c>
    </row>
    <row r="25" spans="1:3" ht="12.75">
      <c r="A25" s="10" t="s">
        <v>27</v>
      </c>
      <c r="B25" s="1">
        <f>(B29*0.875)</f>
        <v>16.7433</v>
      </c>
      <c r="C25" s="1">
        <f>(INT(B25)*0.625)/K2</f>
        <v>0.2777777777777778</v>
      </c>
    </row>
    <row r="26" spans="1:3" ht="12.75">
      <c r="A26" s="10" t="s">
        <v>19</v>
      </c>
      <c r="B26" s="1">
        <f>(B25*0.6)</f>
        <v>10.04598</v>
      </c>
      <c r="C26" s="1">
        <f>(INT(B26)*0.6)/K2</f>
        <v>0.16666666666666666</v>
      </c>
    </row>
    <row r="27" spans="1:11" ht="12.75">
      <c r="A27" s="11" t="s">
        <v>20</v>
      </c>
      <c r="B27" s="3">
        <f>(B26*0.5)</f>
        <v>5.02299</v>
      </c>
      <c r="C27" s="3">
        <f>C26</f>
        <v>0.16666666666666666</v>
      </c>
      <c r="D27" s="6"/>
      <c r="E27" s="6"/>
      <c r="F27" s="2"/>
      <c r="G27" s="2"/>
      <c r="H27" s="2"/>
      <c r="I27" s="2"/>
      <c r="J27" s="2"/>
      <c r="K27" s="2"/>
    </row>
    <row r="28" spans="1:3" ht="12.75">
      <c r="A28" s="10" t="s">
        <v>28</v>
      </c>
      <c r="B28" s="1">
        <f>(B13*0.8)</f>
        <v>26.8</v>
      </c>
      <c r="C28" s="1">
        <f>(INT(B28)*0.7)/K2</f>
        <v>0.5055555555555555</v>
      </c>
    </row>
    <row r="29" spans="1:3" ht="12.75">
      <c r="A29" s="10" t="s">
        <v>29</v>
      </c>
      <c r="B29" s="1">
        <f>(B28*0.714)</f>
        <v>19.1352</v>
      </c>
      <c r="C29" s="1">
        <f>(INT(B29)*0.625)/K2</f>
        <v>0.3298611111111111</v>
      </c>
    </row>
    <row r="30" spans="1:3" ht="12.75">
      <c r="A30" s="10" t="s">
        <v>22</v>
      </c>
      <c r="B30" s="1">
        <f>(B29*0.6)</f>
        <v>11.48112</v>
      </c>
      <c r="C30" s="1">
        <f>(INT(B30)*0.6)/K2</f>
        <v>0.18333333333333332</v>
      </c>
    </row>
    <row r="31" spans="1:11" ht="12.75">
      <c r="A31" s="11" t="s">
        <v>21</v>
      </c>
      <c r="B31" s="3">
        <f>(B30*0.5)</f>
        <v>5.74056</v>
      </c>
      <c r="C31" s="3">
        <f>C30</f>
        <v>0.18333333333333332</v>
      </c>
      <c r="D31" s="6"/>
      <c r="E31" s="6"/>
      <c r="F31" s="2"/>
      <c r="G31" s="2"/>
      <c r="H31" s="2"/>
      <c r="I31" s="2"/>
      <c r="J31" s="2"/>
      <c r="K31" s="2"/>
    </row>
    <row r="32" spans="1:3" ht="12.75">
      <c r="A32" s="10" t="s">
        <v>31</v>
      </c>
      <c r="B32" s="1">
        <f>B10</f>
        <v>18.09</v>
      </c>
      <c r="C32" s="1">
        <f>(INT(B32)*0.625)</f>
        <v>11.25</v>
      </c>
    </row>
    <row r="33" spans="1:3" ht="12.75">
      <c r="A33" s="10" t="s">
        <v>30</v>
      </c>
      <c r="B33" s="1">
        <f>(B29*0.67)</f>
        <v>12.820584000000002</v>
      </c>
      <c r="C33" s="1">
        <f>(INT(B33)*0.625)</f>
        <v>7.5</v>
      </c>
    </row>
    <row r="34" spans="1:3" ht="12.75">
      <c r="A34" s="10" t="s">
        <v>23</v>
      </c>
      <c r="B34" s="1">
        <f>(B33*0.6)</f>
        <v>7.6923504000000005</v>
      </c>
      <c r="C34" s="1">
        <f>(INT(B34)*0.6)/K2</f>
        <v>0.11666666666666667</v>
      </c>
    </row>
    <row r="35" spans="1:11" ht="12.75">
      <c r="A35" s="11" t="s">
        <v>24</v>
      </c>
      <c r="B35" s="3">
        <f>(B34*0.5)</f>
        <v>3.8461752000000002</v>
      </c>
      <c r="C35" s="1">
        <f>C34</f>
        <v>0.11666666666666667</v>
      </c>
      <c r="D35" s="6"/>
      <c r="E35" s="6"/>
      <c r="F35" s="2"/>
      <c r="G35" s="2"/>
      <c r="H35" s="2"/>
      <c r="I35" s="2"/>
      <c r="J35" s="2"/>
      <c r="K35" s="2"/>
    </row>
    <row r="36" spans="1:11" ht="12.75">
      <c r="A36" s="12" t="s">
        <v>41</v>
      </c>
      <c r="B36" s="13">
        <f>B25</f>
        <v>16.7433</v>
      </c>
      <c r="C36" s="13">
        <f>(INT(B36)*0.625)/K2</f>
        <v>0.2777777777777778</v>
      </c>
      <c r="D36" s="14"/>
      <c r="E36" s="14"/>
      <c r="F36" s="15"/>
      <c r="G36" s="15"/>
      <c r="H36" s="15"/>
      <c r="I36" s="15"/>
      <c r="J36" s="15"/>
      <c r="K36" s="15"/>
    </row>
  </sheetData>
  <sheetProtection/>
  <mergeCells count="2">
    <mergeCell ref="A1:E1"/>
    <mergeCell ref="F1:H1"/>
  </mergeCells>
  <printOptions/>
  <pageMargins left="0.75" right="0.75" top="1" bottom="1" header="0.5" footer="0.5"/>
  <pageSetup horizontalDpi="600" verticalDpi="600" orientation="landscape" r:id="rId1"/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Damn Yankee Workshop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Macedonian Mast &amp; Spar Dimensions</dc:title>
  <dc:subject>Model Ship</dc:subject>
  <dc:creator>Jerry Todd</dc:creator>
  <cp:keywords/>
  <dc:description/>
  <cp:lastModifiedBy>Gerald Todd</cp:lastModifiedBy>
  <cp:lastPrinted>2016-08-19T15:24:57Z</cp:lastPrinted>
  <dcterms:created xsi:type="dcterms:W3CDTF">2016-07-29T20:28:36Z</dcterms:created>
  <dcterms:modified xsi:type="dcterms:W3CDTF">2016-08-19T15:26:01Z</dcterms:modified>
  <cp:category/>
  <cp:version/>
  <cp:contentType/>
  <cp:contentStatus/>
</cp:coreProperties>
</file>